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ectreind-my.sharepoint.com/personal/chrisa_spectreind_com/Documents/SPECTRE INDUSTRIES LLC/SPECTRE IND. BUSINESS FILES/DEALER TOOLS/"/>
    </mc:Choice>
  </mc:AlternateContent>
  <xr:revisionPtr revIDLastSave="0" documentId="8_{6A455722-D73C-4ED9-A428-EBBC983B8838}" xr6:coauthVersionLast="47" xr6:coauthVersionMax="47" xr10:uidLastSave="{00000000-0000-0000-0000-000000000000}"/>
  <bookViews>
    <workbookView xWindow="-110" yWindow="-110" windowWidth="19420" windowHeight="10300" xr2:uid="{BBBD8202-B31C-41E3-9292-CDA5542BCA41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F8" i="1"/>
  <c r="G8" i="1" s="1"/>
  <c r="I8" i="1" s="1"/>
  <c r="F9" i="1"/>
  <c r="G9" i="1" s="1"/>
  <c r="I9" i="1" s="1"/>
  <c r="F10" i="1"/>
  <c r="G10" i="1" s="1"/>
  <c r="I10" i="1" s="1"/>
  <c r="F11" i="1"/>
  <c r="F12" i="1"/>
  <c r="G12" i="1" s="1"/>
  <c r="F6" i="1"/>
  <c r="G6" i="1" s="1"/>
  <c r="I6" i="1" s="1"/>
  <c r="F20" i="1"/>
  <c r="G20" i="1" s="1"/>
  <c r="I20" i="1" s="1"/>
  <c r="F21" i="1"/>
  <c r="G21" i="1" s="1"/>
  <c r="I21" i="1" s="1"/>
  <c r="F22" i="1"/>
  <c r="G22" i="1" s="1"/>
  <c r="I22" i="1" s="1"/>
  <c r="K22" i="1" s="1"/>
  <c r="F23" i="1"/>
  <c r="G23" i="1" s="1"/>
  <c r="I23" i="1" s="1"/>
  <c r="F24" i="1"/>
  <c r="G24" i="1" s="1"/>
  <c r="F19" i="1"/>
  <c r="G19" i="1" s="1"/>
  <c r="N19" i="1"/>
  <c r="K19" i="1"/>
  <c r="I24" i="1" l="1"/>
  <c r="K24" i="1" s="1"/>
  <c r="N22" i="1"/>
  <c r="O22" i="1" s="1"/>
  <c r="N8" i="1"/>
  <c r="K8" i="1"/>
  <c r="K9" i="1"/>
  <c r="N9" i="1"/>
  <c r="N10" i="1"/>
  <c r="K10" i="1"/>
  <c r="G11" i="1"/>
  <c r="I11" i="1" s="1"/>
  <c r="O19" i="1"/>
  <c r="N20" i="1"/>
  <c r="K20" i="1"/>
  <c r="N21" i="1"/>
  <c r="K21" i="1"/>
  <c r="N23" i="1"/>
  <c r="K23" i="1"/>
  <c r="N24" i="1"/>
  <c r="I7" i="1"/>
  <c r="K7" i="1" s="1"/>
  <c r="I12" i="1"/>
  <c r="K12" i="1" s="1"/>
  <c r="K6" i="1"/>
  <c r="O9" i="1" l="1"/>
  <c r="O8" i="1"/>
  <c r="O24" i="1"/>
  <c r="O10" i="1"/>
  <c r="N11" i="1"/>
  <c r="K11" i="1"/>
  <c r="O23" i="1"/>
  <c r="O21" i="1"/>
  <c r="O20" i="1"/>
  <c r="N7" i="1"/>
  <c r="O7" i="1" s="1"/>
  <c r="N6" i="1"/>
  <c r="O6" i="1" s="1"/>
  <c r="N12" i="1"/>
  <c r="O12" i="1" s="1"/>
  <c r="O11" i="1" l="1"/>
</calcChain>
</file>

<file path=xl/sharedStrings.xml><?xml version="1.0" encoding="utf-8"?>
<sst xmlns="http://schemas.openxmlformats.org/spreadsheetml/2006/main" count="47" uniqueCount="29">
  <si>
    <t>Technology</t>
  </si>
  <si>
    <t>Available AH</t>
  </si>
  <si>
    <t>Battery AH</t>
  </si>
  <si>
    <t>kWh</t>
  </si>
  <si>
    <t>No. of Cycles</t>
  </si>
  <si>
    <t>Battery Price</t>
  </si>
  <si>
    <t>Price per kWh</t>
  </si>
  <si>
    <t>kWh over life</t>
  </si>
  <si>
    <t>Charger Output</t>
  </si>
  <si>
    <t>Charger Cost</t>
  </si>
  <si>
    <t>Charger cost per kWh</t>
  </si>
  <si>
    <t>Total Cost per kWh</t>
  </si>
  <si>
    <t>Recharge Point in Fast Charge (SOC)</t>
  </si>
  <si>
    <t>Allowable Depth of Discharge (SOC)</t>
  </si>
  <si>
    <t>Velox Lithium Option 1</t>
  </si>
  <si>
    <t>Velox Lithium Option 2</t>
  </si>
  <si>
    <t>Battery Voltage</t>
  </si>
  <si>
    <t>Spectre Lead-Acid (Fast Charge)</t>
  </si>
  <si>
    <t>_______ Lithium</t>
  </si>
  <si>
    <t xml:space="preserve">_______ Air-Mixing </t>
  </si>
  <si>
    <t>_______Thin Plate Pure Lead</t>
  </si>
  <si>
    <t>Brand "Y" Air-Mixing</t>
  </si>
  <si>
    <t>Brand "X" Lithium</t>
  </si>
  <si>
    <t>Brand "Z" Thin Plate Pure Lead</t>
  </si>
  <si>
    <t>EXAMPLE: ERP040VT (18-85-21)</t>
  </si>
  <si>
    <t>Disclaimer: Some Battery and Charger Prices Estimated in Example Shown</t>
  </si>
  <si>
    <t>Enter Values in Cells with Outlines to complete calculations.</t>
  </si>
  <si>
    <t>_____ Lead-Acid (Fast Charge)</t>
  </si>
  <si>
    <t>Motive Power Solutions Cost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</si>
</sst>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4" fontId="0" fillId="0" borderId="0" xfId="0" applyNumberFormat="1"/>
    <xf numFmtId="0" fontId="0" fillId="2" borderId="5" xfId="0" applyFill="1" applyBorder="1"/>
    <xf numFmtId="0" fontId="0" fillId="2" borderId="6" xfId="0" applyFill="1" applyBorder="1"/>
    <xf numFmtId="0" fontId="4" fillId="2" borderId="4" xfId="0" applyFont="1" applyFill="1" applyBorder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44" fontId="5" fillId="3" borderId="14" xfId="0" applyNumberFormat="1" applyFont="1" applyFill="1" applyBorder="1"/>
    <xf numFmtId="44" fontId="5" fillId="3" borderId="16" xfId="0" applyNumberFormat="1" applyFont="1" applyFill="1" applyBorder="1"/>
    <xf numFmtId="44" fontId="5" fillId="3" borderId="18" xfId="0" applyNumberFormat="1" applyFont="1" applyFill="1" applyBorder="1"/>
    <xf numFmtId="44" fontId="6" fillId="2" borderId="0" xfId="0" applyNumberFormat="1" applyFont="1" applyFill="1" applyBorder="1"/>
    <xf numFmtId="44" fontId="6" fillId="4" borderId="0" xfId="0" applyNumberFormat="1" applyFont="1" applyFill="1" applyBorder="1"/>
    <xf numFmtId="44" fontId="6" fillId="4" borderId="9" xfId="0" applyNumberFormat="1" applyFont="1" applyFill="1" applyBorder="1"/>
    <xf numFmtId="44" fontId="5" fillId="3" borderId="19" xfId="0" applyNumberFormat="1" applyFont="1" applyFill="1" applyBorder="1"/>
    <xf numFmtId="44" fontId="5" fillId="3" borderId="20" xfId="0" applyNumberFormat="1" applyFont="1" applyFill="1" applyBorder="1"/>
    <xf numFmtId="44" fontId="5" fillId="3" borderId="21" xfId="0" applyNumberFormat="1" applyFont="1" applyFill="1" applyBorder="1"/>
    <xf numFmtId="0" fontId="7" fillId="2" borderId="15" xfId="0" applyFont="1" applyFill="1" applyBorder="1"/>
    <xf numFmtId="0" fontId="6" fillId="2" borderId="0" xfId="0" applyFont="1" applyFill="1" applyBorder="1" applyAlignment="1">
      <alignment horizontal="center"/>
    </xf>
    <xf numFmtId="9" fontId="6" fillId="2" borderId="0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44" fontId="7" fillId="2" borderId="7" xfId="0" applyNumberFormat="1" applyFont="1" applyFill="1" applyBorder="1"/>
    <xf numFmtId="0" fontId="6" fillId="4" borderId="0" xfId="0" applyFont="1" applyFill="1" applyBorder="1" applyAlignment="1">
      <alignment horizontal="center"/>
    </xf>
    <xf numFmtId="9" fontId="6" fillId="4" borderId="0" xfId="0" applyNumberFormat="1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center"/>
    </xf>
    <xf numFmtId="44" fontId="7" fillId="4" borderId="7" xfId="0" applyNumberFormat="1" applyFont="1" applyFill="1" applyBorder="1"/>
    <xf numFmtId="1" fontId="6" fillId="2" borderId="0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9" fontId="6" fillId="4" borderId="9" xfId="0" applyNumberFormat="1" applyFont="1" applyFill="1" applyBorder="1" applyAlignment="1">
      <alignment horizontal="center"/>
    </xf>
    <xf numFmtId="164" fontId="6" fillId="4" borderId="9" xfId="0" applyNumberFormat="1" applyFont="1" applyFill="1" applyBorder="1" applyAlignment="1">
      <alignment horizontal="center"/>
    </xf>
    <xf numFmtId="1" fontId="6" fillId="4" borderId="9" xfId="0" applyNumberFormat="1" applyFont="1" applyFill="1" applyBorder="1" applyAlignment="1">
      <alignment horizontal="center"/>
    </xf>
    <xf numFmtId="44" fontId="7" fillId="4" borderId="10" xfId="0" applyNumberFormat="1" applyFont="1" applyFill="1" applyBorder="1"/>
    <xf numFmtId="0" fontId="6" fillId="0" borderId="2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9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44" fontId="5" fillId="3" borderId="0" xfId="0" applyNumberFormat="1" applyFont="1" applyFill="1" applyBorder="1"/>
    <xf numFmtId="44" fontId="7" fillId="3" borderId="0" xfId="0" applyNumberFormat="1" applyFont="1" applyFill="1" applyBorder="1"/>
    <xf numFmtId="0" fontId="6" fillId="0" borderId="11" xfId="0" applyFont="1" applyFill="1" applyBorder="1"/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9" fontId="5" fillId="3" borderId="3" xfId="0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9" fontId="5" fillId="5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164" fontId="5" fillId="5" borderId="0" xfId="0" applyNumberFormat="1" applyFont="1" applyFill="1" applyBorder="1" applyAlignment="1">
      <alignment horizontal="center"/>
    </xf>
    <xf numFmtId="44" fontId="5" fillId="5" borderId="20" xfId="0" applyNumberFormat="1" applyFont="1" applyFill="1" applyBorder="1"/>
    <xf numFmtId="44" fontId="5" fillId="5" borderId="0" xfId="0" applyNumberFormat="1" applyFont="1" applyFill="1" applyBorder="1"/>
    <xf numFmtId="44" fontId="5" fillId="5" borderId="16" xfId="0" applyNumberFormat="1" applyFont="1" applyFill="1" applyBorder="1"/>
    <xf numFmtId="44" fontId="7" fillId="5" borderId="0" xfId="0" applyNumberFormat="1" applyFont="1" applyFill="1" applyBorder="1"/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1" fontId="5" fillId="5" borderId="0" xfId="0" applyNumberFormat="1" applyFont="1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</xdr:rowOff>
    </xdr:from>
    <xdr:to>
      <xdr:col>1</xdr:col>
      <xdr:colOff>47704</xdr:colOff>
      <xdr:row>3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6D1319-9664-434C-BE07-C81E1578A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350"/>
          <a:ext cx="1730454" cy="90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2089-8C35-47B1-8B4D-371CA906DE16}">
  <dimension ref="A1:S25"/>
  <sheetViews>
    <sheetView tabSelected="1" workbookViewId="0">
      <selection activeCell="D1" sqref="D1"/>
    </sheetView>
  </sheetViews>
  <sheetFormatPr defaultRowHeight="14.5" x14ac:dyDescent="0.35"/>
  <cols>
    <col min="1" max="1" width="24.81640625" customWidth="1"/>
    <col min="2" max="2" width="5.90625" customWidth="1"/>
    <col min="3" max="3" width="6.36328125" customWidth="1"/>
    <col min="4" max="4" width="8.7265625" customWidth="1"/>
    <col min="5" max="5" width="7.81640625" customWidth="1"/>
    <col min="6" max="6" width="6.1796875" customWidth="1"/>
    <col min="7" max="7" width="5.90625" customWidth="1"/>
    <col min="8" max="8" width="6.08984375" customWidth="1"/>
    <col min="9" max="9" width="8.6328125" customWidth="1"/>
    <col min="10" max="10" width="11.453125" bestFit="1" customWidth="1"/>
    <col min="11" max="11" width="7.54296875" customWidth="1"/>
    <col min="12" max="12" width="5.81640625" customWidth="1"/>
    <col min="13" max="13" width="10.26953125" customWidth="1"/>
    <col min="14" max="14" width="7.6328125" customWidth="1"/>
    <col min="19" max="19" width="10.08984375" bestFit="1" customWidth="1"/>
  </cols>
  <sheetData>
    <row r="1" spans="1:19" ht="34" customHeight="1" x14ac:dyDescent="0.6">
      <c r="D1" s="68" t="s">
        <v>28</v>
      </c>
    </row>
    <row r="5" spans="1:19" ht="43.5" thickBot="1" x14ac:dyDescent="0.4">
      <c r="A5" s="6" t="s">
        <v>0</v>
      </c>
      <c r="B5" s="8" t="s">
        <v>16</v>
      </c>
      <c r="C5" s="8" t="s">
        <v>2</v>
      </c>
      <c r="D5" s="6" t="s">
        <v>13</v>
      </c>
      <c r="E5" s="6" t="s">
        <v>12</v>
      </c>
      <c r="F5" s="6" t="s">
        <v>1</v>
      </c>
      <c r="G5" s="6" t="s">
        <v>3</v>
      </c>
      <c r="H5" s="6" t="s">
        <v>4</v>
      </c>
      <c r="I5" s="6" t="s">
        <v>7</v>
      </c>
      <c r="J5" s="8" t="s">
        <v>5</v>
      </c>
      <c r="K5" s="6" t="s">
        <v>6</v>
      </c>
      <c r="L5" s="8" t="s">
        <v>8</v>
      </c>
      <c r="M5" s="8" t="s">
        <v>9</v>
      </c>
      <c r="N5" s="6" t="s">
        <v>10</v>
      </c>
      <c r="O5" s="7" t="s">
        <v>11</v>
      </c>
    </row>
    <row r="6" spans="1:19" x14ac:dyDescent="0.35">
      <c r="A6" s="39" t="s">
        <v>17</v>
      </c>
      <c r="B6" s="40"/>
      <c r="C6" s="41"/>
      <c r="D6" s="42">
        <v>0.2</v>
      </c>
      <c r="E6" s="42">
        <v>0.8</v>
      </c>
      <c r="F6" s="43">
        <f>(E6-D6)*C6</f>
        <v>0</v>
      </c>
      <c r="G6" s="44">
        <f t="shared" ref="G6:G12" si="0">(F6*B6)/1000</f>
        <v>0</v>
      </c>
      <c r="H6" s="43">
        <v>1700</v>
      </c>
      <c r="I6" s="43">
        <f t="shared" ref="I6:I12" si="1">H6*G6</f>
        <v>0</v>
      </c>
      <c r="J6" s="21"/>
      <c r="K6" s="45" t="e">
        <f t="shared" ref="K6:K12" si="2">J6/I6</f>
        <v>#DIV/0!</v>
      </c>
      <c r="L6" s="40"/>
      <c r="M6" s="15"/>
      <c r="N6" s="45" t="e">
        <f t="shared" ref="N6:N12" si="3">M6/I6</f>
        <v>#DIV/0!</v>
      </c>
      <c r="O6" s="46" t="e">
        <f t="shared" ref="O6:O12" si="4">N6+K6</f>
        <v>#DIV/0!</v>
      </c>
      <c r="S6" s="1"/>
    </row>
    <row r="7" spans="1:19" x14ac:dyDescent="0.35">
      <c r="A7" s="47" t="s">
        <v>14</v>
      </c>
      <c r="B7" s="56"/>
      <c r="C7" s="57"/>
      <c r="D7" s="58">
        <v>0.2</v>
      </c>
      <c r="E7" s="58">
        <v>1</v>
      </c>
      <c r="F7" s="59">
        <f t="shared" ref="F7:F12" si="5">(E7-D7)*C7</f>
        <v>0</v>
      </c>
      <c r="G7" s="60">
        <f t="shared" si="0"/>
        <v>0</v>
      </c>
      <c r="H7" s="59">
        <v>6000</v>
      </c>
      <c r="I7" s="59">
        <f t="shared" si="1"/>
        <v>0</v>
      </c>
      <c r="J7" s="61"/>
      <c r="K7" s="62" t="e">
        <f t="shared" si="2"/>
        <v>#DIV/0!</v>
      </c>
      <c r="L7" s="56"/>
      <c r="M7" s="63"/>
      <c r="N7" s="62" t="e">
        <f t="shared" si="3"/>
        <v>#DIV/0!</v>
      </c>
      <c r="O7" s="64" t="e">
        <f t="shared" si="4"/>
        <v>#DIV/0!</v>
      </c>
      <c r="S7" s="1"/>
    </row>
    <row r="8" spans="1:19" ht="15" thickBot="1" x14ac:dyDescent="0.4">
      <c r="A8" s="47" t="s">
        <v>15</v>
      </c>
      <c r="B8" s="48"/>
      <c r="C8" s="49"/>
      <c r="D8" s="42">
        <v>0.2</v>
      </c>
      <c r="E8" s="42">
        <v>1</v>
      </c>
      <c r="F8" s="43">
        <f t="shared" si="5"/>
        <v>0</v>
      </c>
      <c r="G8" s="44">
        <f t="shared" si="0"/>
        <v>0</v>
      </c>
      <c r="H8" s="43">
        <v>6000</v>
      </c>
      <c r="I8" s="43">
        <f t="shared" si="1"/>
        <v>0</v>
      </c>
      <c r="J8" s="22"/>
      <c r="K8" s="45" t="e">
        <f t="shared" si="2"/>
        <v>#DIV/0!</v>
      </c>
      <c r="L8" s="48"/>
      <c r="M8" s="16"/>
      <c r="N8" s="45" t="e">
        <f t="shared" si="3"/>
        <v>#DIV/0!</v>
      </c>
      <c r="O8" s="46" t="e">
        <f t="shared" si="4"/>
        <v>#DIV/0!</v>
      </c>
      <c r="S8" s="1"/>
    </row>
    <row r="9" spans="1:19" ht="15" thickBot="1" x14ac:dyDescent="0.4">
      <c r="A9" s="47" t="s">
        <v>27</v>
      </c>
      <c r="B9" s="56"/>
      <c r="C9" s="57"/>
      <c r="D9" s="58">
        <v>0.2</v>
      </c>
      <c r="E9" s="58">
        <v>0.8</v>
      </c>
      <c r="F9" s="59">
        <f t="shared" si="5"/>
        <v>0</v>
      </c>
      <c r="G9" s="60">
        <f t="shared" si="0"/>
        <v>0</v>
      </c>
      <c r="H9" s="65"/>
      <c r="I9" s="59">
        <f t="shared" si="1"/>
        <v>0</v>
      </c>
      <c r="J9" s="61"/>
      <c r="K9" s="62" t="e">
        <f t="shared" si="2"/>
        <v>#DIV/0!</v>
      </c>
      <c r="L9" s="56"/>
      <c r="M9" s="63"/>
      <c r="N9" s="62" t="e">
        <f t="shared" si="3"/>
        <v>#DIV/0!</v>
      </c>
      <c r="O9" s="64" t="e">
        <f t="shared" si="4"/>
        <v>#DIV/0!</v>
      </c>
      <c r="S9" s="1"/>
    </row>
    <row r="10" spans="1:19" ht="15" thickBot="1" x14ac:dyDescent="0.4">
      <c r="A10" s="47" t="s">
        <v>18</v>
      </c>
      <c r="B10" s="48"/>
      <c r="C10" s="49"/>
      <c r="D10" s="50"/>
      <c r="E10" s="42">
        <v>1</v>
      </c>
      <c r="F10" s="43">
        <f t="shared" si="5"/>
        <v>0</v>
      </c>
      <c r="G10" s="44">
        <f t="shared" si="0"/>
        <v>0</v>
      </c>
      <c r="H10" s="51"/>
      <c r="I10" s="43">
        <f t="shared" si="1"/>
        <v>0</v>
      </c>
      <c r="J10" s="22"/>
      <c r="K10" s="45" t="e">
        <f t="shared" si="2"/>
        <v>#DIV/0!</v>
      </c>
      <c r="L10" s="48"/>
      <c r="M10" s="16"/>
      <c r="N10" s="45" t="e">
        <f t="shared" si="3"/>
        <v>#DIV/0!</v>
      </c>
      <c r="O10" s="46" t="e">
        <f t="shared" si="4"/>
        <v>#DIV/0!</v>
      </c>
      <c r="S10" s="1"/>
    </row>
    <row r="11" spans="1:19" x14ac:dyDescent="0.35">
      <c r="A11" s="47" t="s">
        <v>19</v>
      </c>
      <c r="B11" s="56"/>
      <c r="C11" s="57"/>
      <c r="D11" s="58">
        <v>0.2</v>
      </c>
      <c r="E11" s="58">
        <v>1</v>
      </c>
      <c r="F11" s="59">
        <f t="shared" si="5"/>
        <v>0</v>
      </c>
      <c r="G11" s="60">
        <f t="shared" si="0"/>
        <v>0</v>
      </c>
      <c r="H11" s="66"/>
      <c r="I11" s="67">
        <f t="shared" si="1"/>
        <v>0</v>
      </c>
      <c r="J11" s="61"/>
      <c r="K11" s="62" t="e">
        <f t="shared" si="2"/>
        <v>#DIV/0!</v>
      </c>
      <c r="L11" s="56"/>
      <c r="M11" s="63"/>
      <c r="N11" s="62" t="e">
        <f t="shared" si="3"/>
        <v>#DIV/0!</v>
      </c>
      <c r="O11" s="64" t="e">
        <f t="shared" si="4"/>
        <v>#DIV/0!</v>
      </c>
    </row>
    <row r="12" spans="1:19" ht="15" thickBot="1" x14ac:dyDescent="0.4">
      <c r="A12" s="47" t="s">
        <v>20</v>
      </c>
      <c r="B12" s="52"/>
      <c r="C12" s="53"/>
      <c r="D12" s="42">
        <v>0.4</v>
      </c>
      <c r="E12" s="42">
        <v>1</v>
      </c>
      <c r="F12" s="43">
        <f t="shared" si="5"/>
        <v>0</v>
      </c>
      <c r="G12" s="44">
        <f t="shared" si="0"/>
        <v>0</v>
      </c>
      <c r="H12" s="54"/>
      <c r="I12" s="55">
        <f t="shared" si="1"/>
        <v>0</v>
      </c>
      <c r="J12" s="23"/>
      <c r="K12" s="45" t="e">
        <f t="shared" si="2"/>
        <v>#DIV/0!</v>
      </c>
      <c r="L12" s="52"/>
      <c r="M12" s="17"/>
      <c r="N12" s="45" t="e">
        <f t="shared" si="3"/>
        <v>#DIV/0!</v>
      </c>
      <c r="O12" s="46" t="e">
        <f t="shared" si="4"/>
        <v>#DIV/0!</v>
      </c>
    </row>
    <row r="13" spans="1:19" x14ac:dyDescent="0.35">
      <c r="B13" s="5" t="s">
        <v>26</v>
      </c>
      <c r="J13" s="1"/>
    </row>
    <row r="16" spans="1:19" ht="15" thickBot="1" x14ac:dyDescent="0.4"/>
    <row r="17" spans="1:15" ht="18.5" x14ac:dyDescent="0.45">
      <c r="A17" s="4" t="s">
        <v>24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</row>
    <row r="18" spans="1:15" ht="43" x14ac:dyDescent="0.35">
      <c r="A18" s="10" t="s">
        <v>0</v>
      </c>
      <c r="B18" s="9" t="s">
        <v>16</v>
      </c>
      <c r="C18" s="9" t="s">
        <v>2</v>
      </c>
      <c r="D18" s="9" t="s">
        <v>13</v>
      </c>
      <c r="E18" s="9" t="s">
        <v>12</v>
      </c>
      <c r="F18" s="9" t="s">
        <v>1</v>
      </c>
      <c r="G18" s="9" t="s">
        <v>3</v>
      </c>
      <c r="H18" s="9" t="s">
        <v>4</v>
      </c>
      <c r="I18" s="9" t="s">
        <v>7</v>
      </c>
      <c r="J18" s="9" t="s">
        <v>5</v>
      </c>
      <c r="K18" s="9" t="s">
        <v>6</v>
      </c>
      <c r="L18" s="9" t="s">
        <v>8</v>
      </c>
      <c r="M18" s="9" t="s">
        <v>9</v>
      </c>
      <c r="N18" s="9" t="s">
        <v>10</v>
      </c>
      <c r="O18" s="11" t="s">
        <v>11</v>
      </c>
    </row>
    <row r="19" spans="1:15" x14ac:dyDescent="0.35">
      <c r="A19" s="24" t="s">
        <v>17</v>
      </c>
      <c r="B19" s="25">
        <v>36</v>
      </c>
      <c r="C19" s="25">
        <v>935</v>
      </c>
      <c r="D19" s="26">
        <v>0.2</v>
      </c>
      <c r="E19" s="26">
        <v>0.8</v>
      </c>
      <c r="F19" s="25">
        <f t="shared" ref="F19:F24" si="6">(E19-D19)*C19</f>
        <v>561.00000000000011</v>
      </c>
      <c r="G19" s="27">
        <f t="shared" ref="G19:G24" si="7">(F19*B19)/1000</f>
        <v>20.196000000000005</v>
      </c>
      <c r="H19" s="25">
        <v>1700</v>
      </c>
      <c r="I19" s="25">
        <v>44808</v>
      </c>
      <c r="J19" s="18">
        <v>8160</v>
      </c>
      <c r="K19" s="18">
        <f t="shared" ref="K19:K24" si="8">J19/I19</f>
        <v>0.18211033743974289</v>
      </c>
      <c r="L19" s="25">
        <v>400</v>
      </c>
      <c r="M19" s="18">
        <v>10575</v>
      </c>
      <c r="N19" s="18">
        <f t="shared" ref="N19:N24" si="9">M19/I19</f>
        <v>0.23600696304231386</v>
      </c>
      <c r="O19" s="28">
        <f t="shared" ref="O19:O24" si="10">N19+K19</f>
        <v>0.41811730048205675</v>
      </c>
    </row>
    <row r="20" spans="1:15" x14ac:dyDescent="0.35">
      <c r="A20" s="24" t="s">
        <v>14</v>
      </c>
      <c r="B20" s="29">
        <v>36</v>
      </c>
      <c r="C20" s="29">
        <v>500</v>
      </c>
      <c r="D20" s="30">
        <v>0.2</v>
      </c>
      <c r="E20" s="30">
        <v>1</v>
      </c>
      <c r="F20" s="29">
        <f t="shared" si="6"/>
        <v>400</v>
      </c>
      <c r="G20" s="31">
        <f t="shared" si="7"/>
        <v>14.4</v>
      </c>
      <c r="H20" s="29">
        <v>6000</v>
      </c>
      <c r="I20" s="29">
        <f>H20*G20</f>
        <v>86400</v>
      </c>
      <c r="J20" s="19">
        <v>24644</v>
      </c>
      <c r="K20" s="19">
        <f t="shared" si="8"/>
        <v>0.28523148148148147</v>
      </c>
      <c r="L20" s="29">
        <v>320</v>
      </c>
      <c r="M20" s="19">
        <v>8874.4</v>
      </c>
      <c r="N20" s="19">
        <f t="shared" si="9"/>
        <v>0.10271296296296296</v>
      </c>
      <c r="O20" s="32">
        <f t="shared" si="10"/>
        <v>0.38794444444444443</v>
      </c>
    </row>
    <row r="21" spans="1:15" x14ac:dyDescent="0.35">
      <c r="A21" s="24" t="s">
        <v>15</v>
      </c>
      <c r="B21" s="25">
        <v>36</v>
      </c>
      <c r="C21" s="25">
        <v>500</v>
      </c>
      <c r="D21" s="26">
        <v>0.2</v>
      </c>
      <c r="E21" s="26">
        <v>1</v>
      </c>
      <c r="F21" s="25">
        <f t="shared" si="6"/>
        <v>400</v>
      </c>
      <c r="G21" s="27">
        <f t="shared" si="7"/>
        <v>14.4</v>
      </c>
      <c r="H21" s="25">
        <v>6000</v>
      </c>
      <c r="I21" s="25">
        <f>H21*G21</f>
        <v>86400</v>
      </c>
      <c r="J21" s="18">
        <v>24644</v>
      </c>
      <c r="K21" s="18">
        <f t="shared" si="8"/>
        <v>0.28523148148148147</v>
      </c>
      <c r="L21" s="25">
        <v>500</v>
      </c>
      <c r="M21" s="18">
        <v>12500</v>
      </c>
      <c r="N21" s="18">
        <f t="shared" si="9"/>
        <v>0.14467592592592593</v>
      </c>
      <c r="O21" s="28">
        <f t="shared" si="10"/>
        <v>0.4299074074074074</v>
      </c>
    </row>
    <row r="22" spans="1:15" x14ac:dyDescent="0.35">
      <c r="A22" s="24" t="s">
        <v>22</v>
      </c>
      <c r="B22" s="29">
        <v>36</v>
      </c>
      <c r="C22" s="29">
        <v>500</v>
      </c>
      <c r="D22" s="30">
        <v>0.3</v>
      </c>
      <c r="E22" s="30">
        <v>1</v>
      </c>
      <c r="F22" s="29">
        <f t="shared" si="6"/>
        <v>350</v>
      </c>
      <c r="G22" s="31">
        <f t="shared" si="7"/>
        <v>12.6</v>
      </c>
      <c r="H22" s="29">
        <v>3000</v>
      </c>
      <c r="I22" s="29">
        <f>H22*G22</f>
        <v>37800</v>
      </c>
      <c r="J22" s="19">
        <v>18000</v>
      </c>
      <c r="K22" s="19">
        <f t="shared" si="8"/>
        <v>0.47619047619047616</v>
      </c>
      <c r="L22" s="29">
        <v>250</v>
      </c>
      <c r="M22" s="19">
        <v>7500</v>
      </c>
      <c r="N22" s="19">
        <f t="shared" si="9"/>
        <v>0.1984126984126984</v>
      </c>
      <c r="O22" s="32">
        <f t="shared" si="10"/>
        <v>0.67460317460317454</v>
      </c>
    </row>
    <row r="23" spans="1:15" x14ac:dyDescent="0.35">
      <c r="A23" s="24" t="s">
        <v>21</v>
      </c>
      <c r="B23" s="25">
        <v>36</v>
      </c>
      <c r="C23" s="25">
        <v>850</v>
      </c>
      <c r="D23" s="26">
        <v>0.2</v>
      </c>
      <c r="E23" s="26">
        <v>1</v>
      </c>
      <c r="F23" s="25">
        <f t="shared" si="6"/>
        <v>680</v>
      </c>
      <c r="G23" s="27">
        <f t="shared" si="7"/>
        <v>24.48</v>
      </c>
      <c r="H23" s="25">
        <v>1500</v>
      </c>
      <c r="I23" s="33">
        <f>H23*G23</f>
        <v>36720</v>
      </c>
      <c r="J23" s="18">
        <v>10000</v>
      </c>
      <c r="K23" s="18">
        <f t="shared" si="8"/>
        <v>0.27233115468409586</v>
      </c>
      <c r="L23" s="25">
        <v>400</v>
      </c>
      <c r="M23" s="18">
        <v>10000</v>
      </c>
      <c r="N23" s="18">
        <f t="shared" si="9"/>
        <v>0.27233115468409586</v>
      </c>
      <c r="O23" s="28">
        <f t="shared" si="10"/>
        <v>0.54466230936819171</v>
      </c>
    </row>
    <row r="24" spans="1:15" ht="15" thickBot="1" x14ac:dyDescent="0.4">
      <c r="A24" s="24" t="s">
        <v>23</v>
      </c>
      <c r="B24" s="34">
        <v>36</v>
      </c>
      <c r="C24" s="34">
        <v>770</v>
      </c>
      <c r="D24" s="35">
        <v>0.4</v>
      </c>
      <c r="E24" s="35">
        <v>1</v>
      </c>
      <c r="F24" s="34">
        <f t="shared" si="6"/>
        <v>462</v>
      </c>
      <c r="G24" s="36">
        <f t="shared" si="7"/>
        <v>16.632000000000001</v>
      </c>
      <c r="H24" s="34">
        <v>1200</v>
      </c>
      <c r="I24" s="37">
        <f>H24*G24</f>
        <v>19958.400000000001</v>
      </c>
      <c r="J24" s="20">
        <v>9300</v>
      </c>
      <c r="K24" s="20">
        <f t="shared" si="8"/>
        <v>0.46596921596921592</v>
      </c>
      <c r="L24" s="34">
        <v>308</v>
      </c>
      <c r="M24" s="20">
        <v>4000</v>
      </c>
      <c r="N24" s="20">
        <f t="shared" si="9"/>
        <v>0.20041686708353373</v>
      </c>
      <c r="O24" s="38">
        <f t="shared" si="10"/>
        <v>0.66638608305274971</v>
      </c>
    </row>
    <row r="25" spans="1:15" ht="15" thickBot="1" x14ac:dyDescent="0.4">
      <c r="A25" s="12" t="s">
        <v>25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/>
    </row>
  </sheetData>
  <phoneticPr fontId="1" type="noConversion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ChrisA</dc:creator>
  <cp:lastModifiedBy>Owner</cp:lastModifiedBy>
  <cp:lastPrinted>2022-08-11T04:44:39Z</cp:lastPrinted>
  <dcterms:created xsi:type="dcterms:W3CDTF">2018-08-17T15:14:26Z</dcterms:created>
  <dcterms:modified xsi:type="dcterms:W3CDTF">2022-08-11T04:54:31Z</dcterms:modified>
</cp:coreProperties>
</file>